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855" windowWidth="15600" windowHeight="669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E7" i="18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I53" l="1"/>
  <c r="N53"/>
  <c r="E53"/>
  <c r="J53"/>
  <c r="F63"/>
  <c r="K63"/>
  <c r="D22"/>
  <c r="G53"/>
  <c r="D56" s="1"/>
  <c r="J55" s="1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15"/>
  <c r="C23"/>
  <c r="E31" i="18" l="1"/>
  <c r="D66"/>
  <c r="K65" s="1"/>
  <c r="L65"/>
  <c r="M65"/>
  <c r="K55"/>
  <c r="G55"/>
  <c r="L55"/>
  <c r="F55"/>
  <c r="H55"/>
  <c r="M55"/>
  <c r="E21"/>
  <c r="N55"/>
  <c r="I55"/>
  <c r="F69" i="17"/>
  <c r="G69"/>
  <c r="H69"/>
  <c r="I69"/>
  <c r="J69"/>
  <c r="K69"/>
  <c r="L69"/>
  <c r="M69"/>
  <c r="N69"/>
  <c r="E69"/>
  <c r="I65" i="18" l="1"/>
  <c r="N65"/>
  <c r="H65"/>
  <c r="G65"/>
  <c r="E55"/>
  <c r="F65"/>
  <c r="E65" s="1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G56" i="17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S12"/>
  <c r="T12"/>
  <c r="U12"/>
  <c r="V12"/>
  <c r="W12"/>
  <c r="R12"/>
  <c r="X12" l="1"/>
  <c r="X13"/>
  <c r="X11"/>
  <c r="X16"/>
  <c r="X15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I68"/>
  <c r="J68"/>
  <c r="K68"/>
  <c r="L68"/>
  <c r="M68"/>
  <c r="N68"/>
  <c r="G70"/>
  <c r="H70"/>
  <c r="I70"/>
  <c r="J70"/>
  <c r="K70"/>
  <c r="L70"/>
  <c r="M70"/>
  <c r="N70"/>
  <c r="E66"/>
  <c r="I56"/>
  <c r="J56"/>
  <c r="K56"/>
  <c r="L56"/>
  <c r="M56"/>
  <c r="N56"/>
  <c r="G58"/>
  <c r="H58"/>
  <c r="I58"/>
  <c r="J58"/>
  <c r="K58"/>
  <c r="L58"/>
  <c r="M58"/>
  <c r="N58"/>
  <c r="G59"/>
  <c r="H59"/>
  <c r="I59"/>
  <c r="J59"/>
  <c r="K59"/>
  <c r="L59"/>
  <c r="M59"/>
  <c r="N59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8" l="1"/>
  <c r="C5" i="1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K13" i="7" l="1"/>
  <c r="O13"/>
  <c r="J14"/>
  <c r="N14"/>
  <c r="M12"/>
  <c r="I12"/>
  <c r="N11"/>
  <c r="L11"/>
  <c r="H11"/>
  <c r="I13"/>
  <c r="L14"/>
  <c r="O12"/>
  <c r="P11"/>
  <c r="N13"/>
  <c r="I14"/>
  <c r="P12"/>
  <c r="M11"/>
  <c r="H13"/>
  <c r="L13"/>
  <c r="P13"/>
  <c r="K14"/>
  <c r="O14"/>
  <c r="N12"/>
  <c r="J12"/>
  <c r="O11"/>
  <c r="J11"/>
  <c r="M13"/>
  <c r="H14"/>
  <c r="P14"/>
  <c r="K12"/>
  <c r="K11"/>
  <c r="J13"/>
  <c r="M14"/>
  <c r="L12"/>
  <c r="H12"/>
  <c r="I11"/>
  <c r="F12"/>
  <c r="F14"/>
  <c r="F13"/>
  <c r="F11"/>
  <c r="M8" i="4"/>
  <c r="M7"/>
  <c r="D6" i="15"/>
  <c r="D6" i="7"/>
  <c r="Q13" l="1"/>
  <c r="Q15"/>
  <c r="Q11"/>
  <c r="Q12"/>
  <c r="Q16"/>
  <c r="Q1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sharedStrings.xml><?xml version="1.0" encoding="utf-8"?>
<sst xmlns="http://schemas.openxmlformats.org/spreadsheetml/2006/main" count="1358" uniqueCount="670">
  <si>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</si>
  <si>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</si>
  <si>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</si>
  <si>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</si>
  <si>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</si>
  <si>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</si>
  <si>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</si>
  <si>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</si>
  <si>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</si>
  <si>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</si>
  <si>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</si>
  <si>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</si>
  <si>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</si>
  <si>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</si>
  <si>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</si>
  <si>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</si>
  <si>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</si>
  <si>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</si>
  <si>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</si>
  <si>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</si>
  <si>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</si>
  <si>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</si>
  <si>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</si>
  <si>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</si>
  <si>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</si>
  <si>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</si>
  <si>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</si>
  <si>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</si>
  <si>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</si>
  <si>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</si>
  <si>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</si>
  <si>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</si>
  <si>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</si>
  <si>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</si>
  <si>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</si>
  <si>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</si>
  <si>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</si>
  <si>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</si>
  <si>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</si>
  <si>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</si>
  <si>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</si>
  <si>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</si>
  <si>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</si>
  <si>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</si>
  <si>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</si>
  <si>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</si>
  <si>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</si>
  <si>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</si>
  <si>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</si>
  <si>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</si>
  <si>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</si>
  <si>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</si>
  <si>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</si>
  <si>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</si>
  <si>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</si>
  <si>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</si>
  <si>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</si>
  <si>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</si>
  <si>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</si>
  <si>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</si>
  <si>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</si>
  <si>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</si>
  <si>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</si>
  <si>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</si>
  <si>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</si>
  <si>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</si>
  <si>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</si>
  <si>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</si>
  <si>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</si>
  <si>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</si>
  <si>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</si>
  <si>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</si>
  <si>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</si>
  <si>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</si>
  <si>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</si>
  <si>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</si>
  <si>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</si>
  <si>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</si>
  <si>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</si>
  <si>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</si>
  <si>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</si>
  <si>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</si>
  <si>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</si>
  <si>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</si>
  <si>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</si>
  <si>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</si>
  <si>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</si>
  <si>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</si>
  <si>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</si>
  <si>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</si>
  <si>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</si>
  <si>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</si>
  <si>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</si>
  <si>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</si>
  <si>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</si>
  <si>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</si>
  <si>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</si>
  <si>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</si>
  <si>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</si>
  <si>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</si>
  <si>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</si>
  <si>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</si>
  <si>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</si>
  <si>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</si>
  <si>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</si>
  <si>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</si>
  <si>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</si>
  <si>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</si>
  <si>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</si>
  <si>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</si>
  <si>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</si>
  <si>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</si>
  <si>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</si>
  <si>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</si>
  <si>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</si>
  <si>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</si>
  <si>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</si>
  <si>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</si>
  <si>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</si>
  <si>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</si>
  <si>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</si>
  <si>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</si>
  <si>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</si>
  <si>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</si>
  <si>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</si>
  <si>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</si>
  <si>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</si>
  <si>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</si>
  <si>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</si>
  <si>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</si>
  <si>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</si>
  <si>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</si>
  <si>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</si>
  <si>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</si>
  <si>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</si>
  <si>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</si>
  <si>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</si>
  <si>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</si>
  <si>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</si>
  <si>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</si>
  <si>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</si>
  <si>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</si>
  <si>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</si>
  <si>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</si>
  <si>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</si>
  <si>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</si>
  <si>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</si>
  <si>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</si>
  <si>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</si>
  <si>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</si>
  <si>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</si>
  <si>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</si>
  <si>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</si>
  <si>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</si>
  <si>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</si>
  <si>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</si>
  <si>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</si>
  <si>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</si>
  <si>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</si>
  <si>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</si>
  <si>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</si>
  <si>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</si>
  <si>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</si>
  <si>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</si>
  <si>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</si>
  <si>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</si>
  <si>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</si>
  <si>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</si>
  <si>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</si>
  <si>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</si>
  <si>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</si>
  <si>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</si>
  <si>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</si>
  <si>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</si>
  <si>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</si>
  <si>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</si>
  <si>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</si>
  <si>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</si>
  <si>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</si>
  <si>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</si>
  <si>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</si>
  <si>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</si>
  <si>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</si>
  <si>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</si>
  <si>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</si>
  <si>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</si>
  <si>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</si>
  <si>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</si>
  <si>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</si>
  <si>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</si>
  <si>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</si>
  <si>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</si>
  <si>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</si>
  <si>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</si>
  <si>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</si>
  <si>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</si>
  <si>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</si>
  <si>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</si>
  <si>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</si>
  <si>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</si>
  <si>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</si>
  <si>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</si>
  <si>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</si>
  <si>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</si>
  <si>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</si>
  <si>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</si>
  <si>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</si>
  <si>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</si>
  <si>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</si>
  <si>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</si>
  <si>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</si>
  <si>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</si>
  <si>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</si>
  <si>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</si>
  <si>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</si>
  <si>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</si>
  <si>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</si>
  <si>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</si>
  <si>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</si>
  <si>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</si>
  <si>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</si>
  <si>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</si>
  <si>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</si>
  <si>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</si>
  <si>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</si>
  <si>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</si>
  <si>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</si>
  <si>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</si>
  <si>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</si>
  <si>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</si>
  <si>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</si>
  <si>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</si>
  <si>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</si>
  <si>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</si>
  <si>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</si>
  <si>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</si>
  <si>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</si>
  <si>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</si>
  <si>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</si>
  <si>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</si>
  <si>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</si>
  <si>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</si>
  <si>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</si>
  <si>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</si>
  <si>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</si>
  <si>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</si>
  <si>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</si>
  <si>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</si>
  <si>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</si>
  <si>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</si>
  <si>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</si>
  <si>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</si>
  <si>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</si>
  <si>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</si>
  <si>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</si>
  <si>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</si>
  <si>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</si>
  <si>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</si>
  <si>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</si>
  <si>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</si>
  <si>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</si>
  <si>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</si>
  <si>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</si>
  <si>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</si>
  <si>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</si>
  <si>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</si>
  <si>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</si>
  <si>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</si>
  <si>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</si>
  <si>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</si>
  <si>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</si>
  <si>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</si>
  <si>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</si>
  <si>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</si>
  <si>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</si>
  <si>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</si>
  <si>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</si>
  <si>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</si>
  <si>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</si>
  <si>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</si>
  <si>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</si>
  <si>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</si>
  <si>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</si>
  <si>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</si>
  <si>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</si>
  <si>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</si>
  <si>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</si>
  <si>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</si>
  <si>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</si>
  <si>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</si>
  <si>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</si>
  <si>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</si>
  <si>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</si>
  <si>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</si>
  <si>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</si>
  <si>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</si>
  <si>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</si>
  <si>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</si>
  <si>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</si>
  <si>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</si>
  <si>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</si>
  <si>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</si>
  <si>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</si>
  <si>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</si>
  <si>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</si>
  <si>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</si>
  <si>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</si>
  <si>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</si>
  <si>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</si>
  <si>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</si>
  <si>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</si>
  <si>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</si>
  <si>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</si>
  <si>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</si>
  <si>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</si>
  <si>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</si>
  <si>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</si>
  <si>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</si>
  <si>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</si>
  <si>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</si>
  <si>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</si>
  <si>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</si>
  <si>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</si>
  <si>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</si>
  <si>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</si>
  <si>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</si>
  <si>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</si>
  <si>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</si>
  <si>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</si>
  <si>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</si>
  <si>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</si>
  <si>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</si>
  <si>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</si>
  <si>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</si>
  <si>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</si>
  <si>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</si>
  <si>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</si>
  <si>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</si>
  <si>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</si>
  <si>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</si>
  <si>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</si>
  <si>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</si>
  <si>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</si>
  <si>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</si>
  <si>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</si>
  <si>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</si>
  <si>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</si>
  <si>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</si>
  <si>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</si>
  <si>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</si>
  <si>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</si>
  <si>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</si>
  <si>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</si>
  <si>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</si>
  <si>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</si>
  <si>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</si>
  <si>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</si>
  <si>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</si>
  <si>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</si>
  <si>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</si>
  <si>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</si>
  <si>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</si>
  <si>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</si>
  <si>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</si>
  <si>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</si>
  <si>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</si>
  <si>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</si>
  <si>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</si>
  <si>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</si>
  <si>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</si>
  <si>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</si>
  <si>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</si>
  <si>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</si>
  <si>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</si>
  <si>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</si>
  <si>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</si>
  <si>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</si>
  <si>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</si>
  <si>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</si>
  <si>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</si>
  <si>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</si>
  <si>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</si>
  <si>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</si>
  <si>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</si>
  <si>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</si>
  <si>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</si>
  <si>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</si>
  <si>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</si>
  <si>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</si>
  <si>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</si>
  <si>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</si>
  <si>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</si>
  <si>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</si>
  <si>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</si>
  <si>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</si>
  <si>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</si>
  <si>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</si>
  <si>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</si>
  <si>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</si>
  <si>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</si>
  <si>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</si>
  <si>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</si>
  <si>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</si>
  <si>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</si>
  <si>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</si>
  <si>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</si>
  <si>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</si>
  <si>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</si>
  <si>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</si>
  <si>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</si>
  <si>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</si>
  <si>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</si>
  <si>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</si>
  <si>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</si>
  <si>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</si>
  <si>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</si>
  <si>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</si>
  <si>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</si>
  <si>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</si>
  <si>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</si>
  <si>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</si>
  <si>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</si>
  <si>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</si>
  <si>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</si>
  <si>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</si>
  <si>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</si>
  <si>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</si>
  <si>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</si>
  <si>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</si>
  <si>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</si>
  <si>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</si>
  <si>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</si>
  <si>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</si>
  <si>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</si>
  <si>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</si>
  <si>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</si>
  <si>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</si>
  <si>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</si>
  <si>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</si>
  <si>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</si>
  <si>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</si>
  <si>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</si>
  <si>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</si>
  <si>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</si>
  <si>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</si>
  <si>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</si>
  <si>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</si>
  <si>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</si>
  <si>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</si>
  <si>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</si>
  <si>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</si>
  <si>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</si>
  <si>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</si>
  <si>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</si>
  <si>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</si>
  <si>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</si>
  <si>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</si>
  <si>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</si>
  <si>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</si>
  <si>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</si>
  <si>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</si>
  <si>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</si>
  <si>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</si>
  <si>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</si>
  <si>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</si>
  <si>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</si>
  <si>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</si>
  <si>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</si>
  <si>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</si>
  <si>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</si>
  <si>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</si>
  <si>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</si>
  <si>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</si>
  <si>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</si>
  <si>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</si>
  <si>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</si>
  <si>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</si>
  <si>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</si>
  <si>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</si>
  <si>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</si>
  <si>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</si>
  <si>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</si>
  <si>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</si>
  <si>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</si>
  <si>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</si>
  <si>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</si>
  <si>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</si>
  <si>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</si>
  <si>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</si>
  <si>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</si>
  <si>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</si>
  <si>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</si>
  <si>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</si>
  <si>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</si>
  <si>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</si>
  <si>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</si>
  <si>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</si>
  <si>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</si>
  <si>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</si>
  <si>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</si>
  <si>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</si>
  <si>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</si>
  <si>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</si>
  <si>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</si>
  <si>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</si>
  <si>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</si>
  <si>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</si>
  <si>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</si>
  <si>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</si>
  <si>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</si>
  <si>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</si>
  <si>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</si>
  <si>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</si>
  <si>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</si>
  <si>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</si>
  <si>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</si>
  <si>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</si>
  <si>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</si>
  <si>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</si>
  <si>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</si>
  <si>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</si>
  <si>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</si>
  <si>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</si>
  <si>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</si>
  <si>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</si>
  <si>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</si>
  <si>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</si>
  <si>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</si>
  <si>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</si>
  <si>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</si>
  <si>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</si>
  <si>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</si>
  <si>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</si>
  <si>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</si>
  <si>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</si>
  <si>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</si>
  <si>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</si>
  <si>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</si>
  <si>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</si>
  <si>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</si>
  <si>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</si>
  <si>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</si>
  <si>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</si>
  <si>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</si>
  <si>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</si>
  <si>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</si>
  <si>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</si>
  <si>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</si>
  <si>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</si>
  <si>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</si>
  <si>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</si>
  <si>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</si>
  <si>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</si>
  <si>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</si>
  <si>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</si>
  <si>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</si>
  <si>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</si>
  <si>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</si>
  <si>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</si>
  <si>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</si>
  <si>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</si>
  <si>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</si>
  <si>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</si>
  <si>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</si>
  <si>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</si>
  <si>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</si>
  <si>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</si>
  <si>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</si>
  <si>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</si>
  <si>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</si>
  <si>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</si>
  <si>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</si>
  <si>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</si>
  <si>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</si>
  <si>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</si>
  <si>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</si>
  <si>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</si>
  <si>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</si>
  <si>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</si>
  <si>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</si>
  <si>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</si>
  <si>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</si>
  <si>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</si>
  <si>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</si>
  <si>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</si>
  <si>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</si>
  <si>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</si>
  <si>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</si>
  <si>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</si>
  <si>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</si>
  <si>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</si>
  <si>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</si>
  <si>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</si>
  <si>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</si>
  <si>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</si>
  <si>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</si>
  <si>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</si>
  <si>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</si>
  <si>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</si>
  <si>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</si>
  <si>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</si>
  <si>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</si>
  <si>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</si>
  <si>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</si>
  <si>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</si>
  <si>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</si>
  <si>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</si>
  <si>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</si>
  <si>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</si>
  <si>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</si>
  <si>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</si>
  <si>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</si>
  <si>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</si>
  <si>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</si>
  <si>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</si>
  <si>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</si>
  <si>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</si>
  <si>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</si>
  <si>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</si>
  <si>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</si>
  <si>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</si>
  <si>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</si>
  <si>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</si>
  <si>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</si>
  <si>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</si>
  <si>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</si>
  <si>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</si>
  <si>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</si>
  <si>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</si>
  <si>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</si>
  <si>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</si>
  <si>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</si>
  <si>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</si>
  <si>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</si>
  <si>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</si>
  <si>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</si>
  <si>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</si>
  <si>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</si>
  <si>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</si>
  <si>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</si>
  <si>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</si>
  <si>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</si>
  <si>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</si>
  <si>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</si>
  <si>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</si>
  <si>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</si>
  <si>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</si>
  <si>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</si>
  <si>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</si>
  <si>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</si>
  <si>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</si>
  <si>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</si>
  <si>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</si>
  <si>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</si>
  <si>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</si>
  <si>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</si>
  <si>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</si>
  <si>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Pasewalk GmbH</t>
  </si>
  <si>
    <t>9870099900003</t>
  </si>
  <si>
    <t>An den Stadtwerken 2</t>
  </si>
  <si>
    <t>Pasewalk</t>
  </si>
  <si>
    <t>Steffen Plötz</t>
  </si>
  <si>
    <t>netznutzung@stadtwerke-pasewalk.de</t>
  </si>
  <si>
    <t>03973/2054610</t>
  </si>
  <si>
    <t>GASPOOLNH7009991</t>
  </si>
  <si>
    <t>Grünow</t>
  </si>
  <si>
    <t>DE_GHA04</t>
  </si>
  <si>
    <t>DE_GHD04</t>
  </si>
  <si>
    <t>MV HEF04</t>
  </si>
  <si>
    <t>MV HMF04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</si>
</sst>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42370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39722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9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17309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Pasewalk</v>
      </c>
      <c r="E28" s="38"/>
      <c r="F28" s="11"/>
      <c r="G28" s="2"/>
    </row>
    <row r="29" spans="1:15">
      <c r="B29" s="15"/>
      <c r="C29" s="22" t="s">
        <v>397</v>
      </c>
      <c r="D29" s="45" t="s">
        <v>660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Pasewalk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Pasewalk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 t="str">
        <f>Netzbetreiber!$D$11</f>
        <v>9870099900003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39722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1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665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abSelected="1" topLeftCell="A46" zoomScale="80" zoomScaleNormal="80" workbookViewId="0">
      <selection activeCell="H68" sqref="H6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Pasewalk GmbH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Pasewalk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9870099900003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39722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 t="str">
        <f>INDEX('SLP-Verfahren'!D48:D62,'SLP-Temp-Gebiet #01'!F10)</f>
        <v>Grünow</v>
      </c>
      <c r="G11" s="332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389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1</v>
      </c>
      <c r="F21" s="281">
        <f>ROUND(F22/$D$22,4)</f>
        <v>0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/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0" t="s">
        <v>665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10289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1</v>
      </c>
      <c r="F55" s="279">
        <f>ROUND(F56/$D$56,4)</f>
        <v>0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/>
      <c r="G56" s="280">
        <f t="shared" ref="G56:N56" si="6">G22</f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/>
      <c r="G57" s="156" t="str">
        <f t="shared" ref="G57:N57" si="7">G23</f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Grünow</v>
      </c>
      <c r="F58" s="156"/>
      <c r="G58" s="156">
        <f t="shared" ref="G58:N58" si="8">G24</f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10289</v>
      </c>
      <c r="F59" s="160"/>
      <c r="G59" s="160">
        <f t="shared" ref="G59:N59" si="9">G25</f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/>
      <c r="G60" s="158">
        <f t="shared" ref="G60:N60" si="10">G26</f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">
        <v>515</v>
      </c>
      <c r="F68" s="159" t="s">
        <v>515</v>
      </c>
      <c r="G68" s="159" t="s">
        <v>515</v>
      </c>
      <c r="H68" s="159" t="s">
        <v>515</v>
      </c>
      <c r="I68" s="162">
        <f t="shared" ref="F68:N68" si="15">I34</f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0" priority="28">
      <formula>IF(E$20&lt;=$F$18,1,0)</formula>
    </cfRule>
  </conditionalFormatting>
  <conditionalFormatting sqref="E32:N36">
    <cfRule type="expression" dxfId="49" priority="27">
      <formula>IF(E$30&lt;=$F$28,1,0)</formula>
    </cfRule>
  </conditionalFormatting>
  <conditionalFormatting sqref="E26:F26">
    <cfRule type="expression" dxfId="48" priority="26">
      <formula>IF(E$20&lt;=$F$18,1,0)</formula>
    </cfRule>
  </conditionalFormatting>
  <conditionalFormatting sqref="E26:N26">
    <cfRule type="expression" dxfId="47" priority="25">
      <formula>IF(E$20&lt;=$F$18,1,0)</formula>
    </cfRule>
  </conditionalFormatting>
  <conditionalFormatting sqref="E56:N59">
    <cfRule type="expression" dxfId="46" priority="22">
      <formula>IF(E$54&lt;=$F$52,1,0)</formula>
    </cfRule>
  </conditionalFormatting>
  <conditionalFormatting sqref="E60:N60">
    <cfRule type="expression" dxfId="45" priority="21">
      <formula>IF(E$54&lt;=$F$52,1,0)</formula>
    </cfRule>
  </conditionalFormatting>
  <conditionalFormatting sqref="E66:N68">
    <cfRule type="expression" dxfId="44" priority="15">
      <formula>IF(E$64&lt;=$F$62,1,0)</formula>
    </cfRule>
  </conditionalFormatting>
  <conditionalFormatting sqref="E65:N68 E70:N70">
    <cfRule type="expression" dxfId="43" priority="13">
      <formula>IF(E$64&gt;$F$62,1,0)</formula>
    </cfRule>
  </conditionalFormatting>
  <conditionalFormatting sqref="E56:N60">
    <cfRule type="expression" dxfId="42" priority="12">
      <formula>IF(E$54&gt;$F$52,1,0)</formula>
    </cfRule>
  </conditionalFormatting>
  <conditionalFormatting sqref="E21:N26">
    <cfRule type="expression" dxfId="41" priority="11">
      <formula>IF(E$20&gt;$F$18,1,0)</formula>
    </cfRule>
  </conditionalFormatting>
  <conditionalFormatting sqref="E32:N36">
    <cfRule type="expression" dxfId="40" priority="10">
      <formula>IF(E$30&gt;$F$28,1,0)</formula>
    </cfRule>
  </conditionalFormatting>
  <conditionalFormatting sqref="H11 H8:H9">
    <cfRule type="expression" dxfId="39" priority="9">
      <formula>IF($F$9=1,1,0)</formula>
    </cfRule>
  </conditionalFormatting>
  <conditionalFormatting sqref="E55:N55">
    <cfRule type="expression" dxfId="38" priority="8">
      <formula>IF(E$54&gt;$F$52,1,0)</formula>
    </cfRule>
  </conditionalFormatting>
  <conditionalFormatting sqref="E31:N31">
    <cfRule type="expression" dxfId="37" priority="7">
      <formula>IF(E$30&gt;$F$28,1,0)</formula>
    </cfRule>
  </conditionalFormatting>
  <conditionalFormatting sqref="E70:N70">
    <cfRule type="expression" dxfId="36" priority="6">
      <formula>IF(E$64&lt;=$F$62,1,0)</formula>
    </cfRule>
  </conditionalFormatting>
  <conditionalFormatting sqref="H10">
    <cfRule type="expression" dxfId="35" priority="5">
      <formula>IF($F$9=1,1,0)</formula>
    </cfRule>
  </conditionalFormatting>
  <conditionalFormatting sqref="E69:N69">
    <cfRule type="expression" dxfId="34" priority="2">
      <formula>IF(E$64&lt;=$F$62,1,0)</formula>
    </cfRule>
  </conditionalFormatting>
  <conditionalFormatting sqref="E69:N69">
    <cfRule type="expression" dxfId="33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7 E36:N36 E60 E22 I22:N22 F62 G24:N24 G70:N70 E32:N34 E69:N69 G25:N25 G26:N26 E56 G56:N56 E57 G57:N57 E58 G58:N58 E59 G59:N59 G60:N60 I68:N6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Pasewalk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Pasewalk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9870099900003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39722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2">
        <f>INDEX('SLP-Verfahren'!D48:D62,'SLP-Temp-Gebiet #02'!F10)</f>
        <v>0</v>
      </c>
      <c r="G11" s="332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1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389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2" priority="18">
      <formula>IF(E$20&lt;=$F$18,1,0)</formula>
    </cfRule>
  </conditionalFormatting>
  <conditionalFormatting sqref="E32:N36">
    <cfRule type="expression" dxfId="31" priority="17">
      <formula>IF(E$30&lt;=$F$28,1,0)</formula>
    </cfRule>
  </conditionalFormatting>
  <conditionalFormatting sqref="E26:F26">
    <cfRule type="expression" dxfId="30" priority="16">
      <formula>IF(E$20&lt;=$F$18,1,0)</formula>
    </cfRule>
  </conditionalFormatting>
  <conditionalFormatting sqref="E26:N26">
    <cfRule type="expression" dxfId="29" priority="15">
      <formula>IF(E$20&lt;=$F$18,1,0)</formula>
    </cfRule>
  </conditionalFormatting>
  <conditionalFormatting sqref="E56:N59">
    <cfRule type="expression" dxfId="28" priority="14">
      <formula>IF(E$54&lt;=$F$52,1,0)</formula>
    </cfRule>
  </conditionalFormatting>
  <conditionalFormatting sqref="E60:N60">
    <cfRule type="expression" dxfId="27" priority="13">
      <formula>IF(E$54&lt;=$F$52,1,0)</formula>
    </cfRule>
  </conditionalFormatting>
  <conditionalFormatting sqref="E66:N68">
    <cfRule type="expression" dxfId="26" priority="12">
      <formula>IF(E$64&lt;=$F$62,1,0)</formula>
    </cfRule>
  </conditionalFormatting>
  <conditionalFormatting sqref="E65:N68 E70:N70">
    <cfRule type="expression" dxfId="25" priority="11">
      <formula>IF(E$64&gt;$F$62,1,0)</formula>
    </cfRule>
  </conditionalFormatting>
  <conditionalFormatting sqref="E56:N60">
    <cfRule type="expression" dxfId="24" priority="10">
      <formula>IF(E$54&gt;$F$52,1,0)</formula>
    </cfRule>
  </conditionalFormatting>
  <conditionalFormatting sqref="E21:N26">
    <cfRule type="expression" dxfId="23" priority="9">
      <formula>IF(E$20&gt;$F$18,1,0)</formula>
    </cfRule>
  </conditionalFormatting>
  <conditionalFormatting sqref="E32:N36">
    <cfRule type="expression" dxfId="22" priority="8">
      <formula>IF(E$30&gt;$F$28,1,0)</formula>
    </cfRule>
  </conditionalFormatting>
  <conditionalFormatting sqref="H11 H8:H9">
    <cfRule type="expression" dxfId="21" priority="7">
      <formula>IF($F$9=1,1,0)</formula>
    </cfRule>
  </conditionalFormatting>
  <conditionalFormatting sqref="E55:N55">
    <cfRule type="expression" dxfId="20" priority="6">
      <formula>IF(E$54&gt;$F$52,1,0)</formula>
    </cfRule>
  </conditionalFormatting>
  <conditionalFormatting sqref="E31:N31">
    <cfRule type="expression" dxfId="19" priority="5">
      <formula>IF(E$30&gt;$F$28,1,0)</formula>
    </cfRule>
  </conditionalFormatting>
  <conditionalFormatting sqref="E70:N70">
    <cfRule type="expression" dxfId="18" priority="4">
      <formula>IF(E$64&lt;=$F$62,1,0)</formula>
    </cfRule>
  </conditionalFormatting>
  <conditionalFormatting sqref="H10">
    <cfRule type="expression" dxfId="17" priority="3">
      <formula>IF($F$9=1,1,0)</formula>
    </cfRule>
  </conditionalFormatting>
  <conditionalFormatting sqref="E69:N69">
    <cfRule type="expression" dxfId="16" priority="2">
      <formula>IF(E$64&lt;=$F$62,1,0)</formula>
    </cfRule>
  </conditionalFormatting>
  <conditionalFormatting sqref="E69:N69">
    <cfRule type="expression" dxfId="15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K16" sqref="K1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Pasewalk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Pasewalk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9870099900003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39722</v>
      </c>
      <c r="E8" s="130"/>
      <c r="F8" s="130"/>
      <c r="H8" s="128" t="s">
        <v>498</v>
      </c>
      <c r="J8" s="132">
        <f>COUNTA(D12:D100)</f>
        <v>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2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Pasewalk</v>
      </c>
      <c r="D12" s="62" t="s">
        <v>247</v>
      </c>
      <c r="E12" s="165" t="s">
        <v>666</v>
      </c>
      <c r="F12" s="296" t="str">
        <f>VLOOKUP($E12,'BDEW-Standard'!$B$3:$M$94,F$9,0)</f>
        <v>HA4</v>
      </c>
      <c r="H12" s="273">
        <f>ROUND(VLOOKUP($E12,'BDEW-Standard'!$B$3:$M$94,H$9,0),7)</f>
        <v>4.0196902000000003</v>
      </c>
      <c r="I12" s="273">
        <f>ROUND(VLOOKUP($E12,'BDEW-Standard'!$B$3:$M$94,I$9,0),7)</f>
        <v>-37.828203700000003</v>
      </c>
      <c r="J12" s="273">
        <f>ROUND(VLOOKUP($E12,'BDEW-Standard'!$B$3:$M$94,J$9,0),7)</f>
        <v>8.1593368999999996</v>
      </c>
      <c r="K12" s="273">
        <f>ROUND(VLOOKUP($E12,'BDEW-Standard'!$B$3:$M$94,K$9,0),7)</f>
        <v>4.72845E-2</v>
      </c>
      <c r="L12" s="336">
        <f>ROUND(VLOOKUP($E12,'BDEW-Standard'!$B$3:$M$94,L$9,0),1)</f>
        <v>40</v>
      </c>
      <c r="M12" s="273">
        <f>ROUND(VLOOKUP($E12,'BDEW-Standard'!$B$3:$M$94,M$9,0),7)</f>
        <v>0</v>
      </c>
      <c r="N12" s="273">
        <f>ROUND(VLOOKUP($E12,'BDEW-Standard'!$B$3:$M$94,N$9,0),7)</f>
        <v>0</v>
      </c>
      <c r="O12" s="273">
        <f>ROUND(VLOOKUP($E12,'BDEW-Standard'!$B$3:$M$94,O$9,0),7)</f>
        <v>0</v>
      </c>
      <c r="P12" s="273">
        <f>ROUND(VLOOKUP($E12,'BDEW-Standard'!$B$3:$M$94,P$9,0),7)</f>
        <v>0</v>
      </c>
      <c r="Q12" s="337">
        <f t="shared" ref="Q12:Q16" si="1">($H12/(1+($I12/($Q$9-$L12))^$J12)+$K12)+MAX($M12*$Q$9+$N12,$O12*$Q$9+$P12)</f>
        <v>0.86486713303260787</v>
      </c>
      <c r="R12" s="274">
        <f>ROUND(VLOOKUP(MID($E12,4,3),'Wochentag F(WT)'!$B$7:$J$22,R$9,0),4)</f>
        <v>1.0358000000000001</v>
      </c>
      <c r="S12" s="274">
        <f>ROUND(VLOOKUP(MID($E12,4,3),'Wochentag F(WT)'!$B$7:$J$22,S$9,0),4)</f>
        <v>1.0232000000000001</v>
      </c>
      <c r="T12" s="274">
        <f>ROUND(VLOOKUP(MID($E12,4,3),'Wochentag F(WT)'!$B$7:$J$22,T$9,0),4)</f>
        <v>1.0251999999999999</v>
      </c>
      <c r="U12" s="274">
        <f>ROUND(VLOOKUP(MID($E12,4,3),'Wochentag F(WT)'!$B$7:$J$22,U$9,0),4)</f>
        <v>1.0295000000000001</v>
      </c>
      <c r="V12" s="274">
        <f>ROUND(VLOOKUP(MID($E12,4,3),'Wochentag F(WT)'!$B$7:$J$22,V$9,0),4)</f>
        <v>1.0253000000000001</v>
      </c>
      <c r="W12" s="274">
        <f>ROUND(VLOOKUP(MID($E12,4,3),'Wochentag F(WT)'!$B$7:$J$22,W$9,0),4)</f>
        <v>0.96750000000000003</v>
      </c>
      <c r="X12" s="275">
        <f>7-SUM(R12:W12)</f>
        <v>0.89350000000000041</v>
      </c>
      <c r="Y12" s="292"/>
      <c r="Z12" s="210"/>
    </row>
    <row r="13" spans="2:26" s="143" customFormat="1">
      <c r="B13" s="144">
        <v>2</v>
      </c>
      <c r="C13" s="145" t="str">
        <f t="shared" si="0"/>
        <v>Pasewalk</v>
      </c>
      <c r="D13" s="62" t="s">
        <v>247</v>
      </c>
      <c r="E13" s="165" t="s">
        <v>667</v>
      </c>
      <c r="F13" s="296" t="str">
        <f>VLOOKUP($E13,'BDEW-Standard'!$B$3:$M$94,F$9,0)</f>
        <v>HD4</v>
      </c>
      <c r="H13" s="273">
        <f>ROUND(VLOOKUP($E13,'BDEW-Standard'!$B$3:$M$94,H$9,0),7)</f>
        <v>3.0084346000000002</v>
      </c>
      <c r="I13" s="273">
        <f>ROUND(VLOOKUP($E13,'BDEW-Standard'!$B$3:$M$94,I$9,0),7)</f>
        <v>-36.607845300000001</v>
      </c>
      <c r="J13" s="273">
        <f>ROUND(VLOOKUP($E13,'BDEW-Standard'!$B$3:$M$94,J$9,0),7)</f>
        <v>7.3211870000000001</v>
      </c>
      <c r="K13" s="273">
        <f>ROUND(VLOOKUP($E13,'BDEW-Standard'!$B$3:$M$94,K$9,0),7)</f>
        <v>0.15496599999999999</v>
      </c>
      <c r="L13" s="336">
        <f>ROUND(VLOOKUP($E13,'BDEW-Standard'!$B$3:$M$94,L$9,0),1)</f>
        <v>40</v>
      </c>
      <c r="M13" s="273">
        <f>ROUND(VLOOKUP($E13,'BDEW-Standard'!$B$3:$M$94,M$9,0),7)</f>
        <v>0</v>
      </c>
      <c r="N13" s="273">
        <f>ROUND(VLOOKUP($E13,'BDEW-Standard'!$B$3:$M$94,N$9,0),7)</f>
        <v>0</v>
      </c>
      <c r="O13" s="273">
        <f>ROUND(VLOOKUP($E13,'BDEW-Standard'!$B$3:$M$94,O$9,0),7)</f>
        <v>0</v>
      </c>
      <c r="P13" s="273">
        <f>ROUND(VLOOKUP($E13,'BDEW-Standard'!$B$3:$M$94,P$9,0),7)</f>
        <v>0</v>
      </c>
      <c r="Q13" s="337">
        <f t="shared" si="1"/>
        <v>0.97302438504000599</v>
      </c>
      <c r="R13" s="274">
        <f>ROUND(VLOOKUP(MID($E13,4,3),'Wochentag F(WT)'!$B$7:$J$22,R$9,0),4)</f>
        <v>1.03</v>
      </c>
      <c r="S13" s="274">
        <f>ROUND(VLOOKUP(MID($E13,4,3),'Wochentag F(WT)'!$B$7:$J$22,S$9,0),4)</f>
        <v>1.03</v>
      </c>
      <c r="T13" s="274">
        <f>ROUND(VLOOKUP(MID($E13,4,3),'Wochentag F(WT)'!$B$7:$J$22,T$9,0),4)</f>
        <v>1.02</v>
      </c>
      <c r="U13" s="274">
        <f>ROUND(VLOOKUP(MID($E13,4,3),'Wochentag F(WT)'!$B$7:$J$22,U$9,0),4)</f>
        <v>1.03</v>
      </c>
      <c r="V13" s="274">
        <f>ROUND(VLOOKUP(MID($E13,4,3),'Wochentag F(WT)'!$B$7:$J$22,V$9,0),4)</f>
        <v>1.01</v>
      </c>
      <c r="W13" s="274">
        <f>ROUND(VLOOKUP(MID($E13,4,3),'Wochentag F(WT)'!$B$7:$J$22,W$9,0),4)</f>
        <v>0.93</v>
      </c>
      <c r="X13" s="275">
        <f t="shared" ref="X13:X16" si="2">7-SUM(R13:W13)</f>
        <v>0.95000000000000018</v>
      </c>
      <c r="Y13" s="292"/>
      <c r="Z13" s="210"/>
    </row>
    <row r="14" spans="2:26" s="143" customFormat="1">
      <c r="B14" s="144">
        <v>3</v>
      </c>
      <c r="C14" s="145" t="str">
        <f t="shared" si="0"/>
        <v>Pasewalk</v>
      </c>
      <c r="D14" s="62" t="s">
        <v>247</v>
      </c>
      <c r="E14" s="164" t="s">
        <v>4</v>
      </c>
      <c r="F14" s="296" t="str">
        <f>VLOOKUP($E14,'BDEW-Standard'!$B$3:$M$94,F$9,0)</f>
        <v>HK3</v>
      </c>
      <c r="H14" s="273">
        <f>ROUND(VLOOKUP($E14,'BDEW-Standard'!$B$3:$M$94,H$9,0),7)</f>
        <v>0.40409319999999999</v>
      </c>
      <c r="I14" s="273">
        <f>ROUND(VLOOKUP($E14,'BDEW-Standard'!$B$3:$M$94,I$9,0),7)</f>
        <v>-24.439296800000001</v>
      </c>
      <c r="J14" s="273">
        <f>ROUND(VLOOKUP($E14,'BDEW-Standard'!$B$3:$M$94,J$9,0),7)</f>
        <v>6.5718174999999999</v>
      </c>
      <c r="K14" s="273">
        <f>ROUND(VLOOKUP($E14,'BDEW-Standard'!$B$3:$M$94,K$9,0),7)</f>
        <v>0.71077100000000004</v>
      </c>
      <c r="L14" s="336">
        <f>ROUND(VLOOKUP($E14,'BDEW-Standard'!$B$3:$M$94,L$9,0),1)</f>
        <v>40</v>
      </c>
      <c r="M14" s="273">
        <f>ROUND(VLOOKUP($E14,'BDEW-Standard'!$B$3:$M$94,M$9,0),7)</f>
        <v>0</v>
      </c>
      <c r="N14" s="273">
        <f>ROUND(VLOOKUP($E14,'BDEW-Standard'!$B$3:$M$94,N$9,0),7)</f>
        <v>0</v>
      </c>
      <c r="O14" s="273">
        <f>ROUND(VLOOKUP($E14,'BDEW-Standard'!$B$3:$M$94,O$9,0),7)</f>
        <v>0</v>
      </c>
      <c r="P14" s="273">
        <f>ROUND(VLOOKUP($E14,'BDEW-Standard'!$B$3:$M$94,P$9,0),7)</f>
        <v>0</v>
      </c>
      <c r="Q14" s="337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Pasewalk</v>
      </c>
      <c r="D15" s="62" t="s">
        <v>247</v>
      </c>
      <c r="E15" s="165" t="s">
        <v>669</v>
      </c>
      <c r="F15" s="341" t="s">
        <v>334</v>
      </c>
      <c r="H15" s="273">
        <v>2.4859160999999999</v>
      </c>
      <c r="I15" s="273">
        <v>-35.043597800000001</v>
      </c>
      <c r="J15" s="273">
        <v>6.2818214000000001</v>
      </c>
      <c r="K15" s="273">
        <v>0.1282547</v>
      </c>
      <c r="L15" s="336">
        <v>40</v>
      </c>
      <c r="M15" s="273">
        <v>0</v>
      </c>
      <c r="N15" s="273">
        <v>0</v>
      </c>
      <c r="O15" s="273">
        <v>0</v>
      </c>
      <c r="P15" s="273">
        <v>0</v>
      </c>
      <c r="Q15" s="337">
        <f t="shared" si="1"/>
        <v>1.0258303127680664</v>
      </c>
      <c r="R15" s="274">
        <f>ROUND(VLOOKUP(MID($E15,4,3),'Wochentag F(WT)'!$B$7:$J$22,R$9,0),4)</f>
        <v>1</v>
      </c>
      <c r="S15" s="274">
        <f>ROUND(VLOOKUP(MID($E15,4,3),'Wochentag F(WT)'!$B$7:$J$22,S$9,0),4)</f>
        <v>1</v>
      </c>
      <c r="T15" s="274">
        <f>ROUND(VLOOKUP(MID($E15,4,3),'Wochentag F(WT)'!$B$7:$J$22,T$9,0),4)</f>
        <v>1</v>
      </c>
      <c r="U15" s="274">
        <f>ROUND(VLOOKUP(MID($E15,4,3),'Wochentag F(WT)'!$B$7:$J$22,U$9,0),4)</f>
        <v>1</v>
      </c>
      <c r="V15" s="274">
        <f>ROUND(VLOOKUP(MID($E15,4,3),'Wochentag F(WT)'!$B$7:$J$22,V$9,0),4)</f>
        <v>1</v>
      </c>
      <c r="W15" s="274">
        <f>ROUND(VLOOKUP(MID($E15,4,3),'Wochentag F(WT)'!$B$7:$J$22,W$9,0),4)</f>
        <v>1</v>
      </c>
      <c r="X15" s="275">
        <f t="shared" si="2"/>
        <v>1</v>
      </c>
      <c r="Y15" s="292"/>
      <c r="Z15" s="210"/>
    </row>
    <row r="16" spans="2:26" s="143" customFormat="1">
      <c r="B16" s="144">
        <v>5</v>
      </c>
      <c r="C16" s="145" t="str">
        <f t="shared" si="0"/>
        <v>Pasewalk</v>
      </c>
      <c r="D16" s="62" t="s">
        <v>247</v>
      </c>
      <c r="E16" s="165" t="s">
        <v>668</v>
      </c>
      <c r="F16" s="341" t="s">
        <v>324</v>
      </c>
      <c r="H16" s="273">
        <v>3.159294</v>
      </c>
      <c r="I16" s="273">
        <v>-37.406886</v>
      </c>
      <c r="J16" s="273">
        <v>6.1418926000000003</v>
      </c>
      <c r="K16" s="273">
        <v>9.2168600000000003E-2</v>
      </c>
      <c r="L16" s="336">
        <v>40</v>
      </c>
      <c r="M16" s="273">
        <v>0</v>
      </c>
      <c r="N16" s="273">
        <v>0</v>
      </c>
      <c r="O16" s="273">
        <v>0</v>
      </c>
      <c r="P16" s="273">
        <v>0</v>
      </c>
      <c r="Q16" s="337">
        <f t="shared" si="1"/>
        <v>0.96762600224521156</v>
      </c>
      <c r="R16" s="274">
        <f>ROUND(VLOOKUP(MID($E16,4,3),'Wochentag F(WT)'!$B$7:$J$22,R$9,0),4)</f>
        <v>1</v>
      </c>
      <c r="S16" s="274">
        <f>ROUND(VLOOKUP(MID($E16,4,3),'Wochentag F(WT)'!$B$7:$J$22,S$9,0),4)</f>
        <v>1</v>
      </c>
      <c r="T16" s="274">
        <f>ROUND(VLOOKUP(MID($E16,4,3),'Wochentag F(WT)'!$B$7:$J$22,T$9,0),4)</f>
        <v>1</v>
      </c>
      <c r="U16" s="274">
        <f>ROUND(VLOOKUP(MID($E16,4,3),'Wochentag F(WT)'!$B$7:$J$22,U$9,0),4)</f>
        <v>1</v>
      </c>
      <c r="V16" s="274">
        <f>ROUND(VLOOKUP(MID($E16,4,3),'Wochentag F(WT)'!$B$7:$J$22,V$9,0),4)</f>
        <v>1</v>
      </c>
      <c r="W16" s="274">
        <f>ROUND(VLOOKUP(MID($E16,4,3),'Wochentag F(WT)'!$B$7:$J$22,W$9,0),4)</f>
        <v>1</v>
      </c>
      <c r="X16" s="275">
        <f t="shared" si="2"/>
        <v>1</v>
      </c>
      <c r="Y16" s="292"/>
      <c r="Z16" s="210"/>
    </row>
    <row r="17" spans="2:26" s="143" customFormat="1">
      <c r="B17" s="144">
        <v>6</v>
      </c>
      <c r="C17" s="145" t="str">
        <f t="shared" si="0"/>
        <v>Pasewalk</v>
      </c>
      <c r="D17" s="62"/>
      <c r="E17" s="164"/>
      <c r="F17" s="296"/>
      <c r="H17" s="273"/>
      <c r="I17" s="273"/>
      <c r="J17" s="273"/>
      <c r="K17" s="273"/>
      <c r="L17" s="336"/>
      <c r="M17" s="273"/>
      <c r="N17" s="273"/>
      <c r="O17" s="273"/>
      <c r="P17" s="273"/>
      <c r="Q17" s="337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3" customFormat="1">
      <c r="B18" s="144">
        <v>7</v>
      </c>
      <c r="C18" s="145" t="str">
        <f t="shared" si="0"/>
        <v>Pasewalk</v>
      </c>
      <c r="D18" s="62"/>
      <c r="E18" s="164"/>
      <c r="F18" s="296"/>
      <c r="H18" s="273"/>
      <c r="I18" s="273"/>
      <c r="J18" s="273"/>
      <c r="K18" s="273"/>
      <c r="L18" s="336"/>
      <c r="M18" s="273"/>
      <c r="N18" s="273"/>
      <c r="O18" s="273"/>
      <c r="P18" s="273"/>
      <c r="Q18" s="337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3" customFormat="1">
      <c r="B19" s="144">
        <v>8</v>
      </c>
      <c r="C19" s="145" t="str">
        <f t="shared" si="0"/>
        <v>Pasewalk</v>
      </c>
      <c r="D19" s="62"/>
      <c r="E19" s="164"/>
      <c r="F19" s="296"/>
      <c r="H19" s="273"/>
      <c r="I19" s="273"/>
      <c r="J19" s="273"/>
      <c r="K19" s="273"/>
      <c r="L19" s="336"/>
      <c r="M19" s="273"/>
      <c r="N19" s="273"/>
      <c r="O19" s="273"/>
      <c r="P19" s="273"/>
      <c r="Q19" s="337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3" customFormat="1">
      <c r="B20" s="144">
        <v>9</v>
      </c>
      <c r="C20" s="145" t="str">
        <f t="shared" si="0"/>
        <v>Pasewalk</v>
      </c>
      <c r="D20" s="62"/>
      <c r="E20" s="164"/>
      <c r="F20" s="296"/>
      <c r="H20" s="273"/>
      <c r="I20" s="273"/>
      <c r="J20" s="273"/>
      <c r="K20" s="273"/>
      <c r="L20" s="336"/>
      <c r="M20" s="273"/>
      <c r="N20" s="273"/>
      <c r="O20" s="273"/>
      <c r="P20" s="273"/>
      <c r="Q20" s="337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3" customFormat="1">
      <c r="B21" s="144">
        <v>10</v>
      </c>
      <c r="C21" s="145" t="str">
        <f t="shared" si="0"/>
        <v>Pasewalk</v>
      </c>
      <c r="D21" s="62"/>
      <c r="E21" s="164"/>
      <c r="F21" s="296"/>
      <c r="H21" s="273"/>
      <c r="I21" s="273"/>
      <c r="J21" s="273"/>
      <c r="K21" s="273"/>
      <c r="L21" s="336"/>
      <c r="M21" s="273"/>
      <c r="N21" s="273"/>
      <c r="O21" s="273"/>
      <c r="P21" s="273"/>
      <c r="Q21" s="337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3" customFormat="1">
      <c r="B22" s="144">
        <v>11</v>
      </c>
      <c r="C22" s="145" t="str">
        <f t="shared" si="0"/>
        <v>Pasewalk</v>
      </c>
      <c r="D22" s="62"/>
      <c r="E22" s="164"/>
      <c r="F22" s="296"/>
      <c r="H22" s="273"/>
      <c r="I22" s="273"/>
      <c r="J22" s="273"/>
      <c r="K22" s="273"/>
      <c r="L22" s="336"/>
      <c r="M22" s="273"/>
      <c r="N22" s="273"/>
      <c r="O22" s="273"/>
      <c r="P22" s="273"/>
      <c r="Q22" s="337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3" customFormat="1">
      <c r="B23" s="144">
        <v>12</v>
      </c>
      <c r="C23" s="145" t="str">
        <f t="shared" si="0"/>
        <v>Pasewalk</v>
      </c>
      <c r="D23" s="62"/>
      <c r="E23" s="164"/>
      <c r="F23" s="296"/>
      <c r="H23" s="273"/>
      <c r="I23" s="273"/>
      <c r="J23" s="273"/>
      <c r="K23" s="273"/>
      <c r="L23" s="336"/>
      <c r="M23" s="273"/>
      <c r="N23" s="273"/>
      <c r="O23" s="273"/>
      <c r="P23" s="273"/>
      <c r="Q23" s="337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3" customFormat="1">
      <c r="B24" s="144">
        <v>13</v>
      </c>
      <c r="C24" s="145" t="str">
        <f t="shared" si="0"/>
        <v>Pasewalk</v>
      </c>
      <c r="D24" s="62"/>
      <c r="E24" s="164"/>
      <c r="F24" s="296"/>
      <c r="H24" s="273"/>
      <c r="I24" s="273"/>
      <c r="J24" s="273"/>
      <c r="K24" s="273"/>
      <c r="L24" s="336"/>
      <c r="M24" s="273"/>
      <c r="N24" s="273"/>
      <c r="O24" s="273"/>
      <c r="P24" s="273"/>
      <c r="Q24" s="337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3" customFormat="1">
      <c r="B25" s="144">
        <v>14</v>
      </c>
      <c r="C25" s="145" t="str">
        <f t="shared" si="0"/>
        <v>Pasewalk</v>
      </c>
      <c r="D25" s="62"/>
      <c r="E25" s="164"/>
      <c r="F25" s="296"/>
      <c r="H25" s="273"/>
      <c r="I25" s="273"/>
      <c r="J25" s="273"/>
      <c r="K25" s="273"/>
      <c r="L25" s="336"/>
      <c r="M25" s="273"/>
      <c r="N25" s="273"/>
      <c r="O25" s="273"/>
      <c r="P25" s="273"/>
      <c r="Q25" s="337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3" customFormat="1">
      <c r="B26" s="144">
        <v>15</v>
      </c>
      <c r="C26" s="145" t="str">
        <f t="shared" si="0"/>
        <v>Pasewalk</v>
      </c>
      <c r="D26" s="62"/>
      <c r="E26" s="164"/>
      <c r="F26" s="296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3" customFormat="1">
      <c r="B27" s="144">
        <v>16</v>
      </c>
      <c r="C27" s="145" t="str">
        <f t="shared" si="0"/>
        <v>Pasewalk</v>
      </c>
      <c r="D27" s="62"/>
      <c r="E27" s="165"/>
      <c r="F27" s="341"/>
      <c r="H27" s="273"/>
      <c r="I27" s="273"/>
      <c r="J27" s="273"/>
      <c r="K27" s="273"/>
      <c r="L27" s="336"/>
      <c r="M27" s="273"/>
      <c r="N27" s="273"/>
      <c r="O27" s="273"/>
      <c r="P27" s="273"/>
      <c r="Q27" s="337"/>
      <c r="R27" s="274"/>
      <c r="S27" s="274"/>
      <c r="T27" s="274"/>
      <c r="U27" s="274"/>
      <c r="V27" s="274"/>
      <c r="W27" s="274"/>
      <c r="X27" s="275"/>
      <c r="Y27" s="292"/>
    </row>
    <row r="28" spans="2:26" s="143" customFormat="1">
      <c r="B28" s="144">
        <v>17</v>
      </c>
      <c r="C28" s="145" t="str">
        <f t="shared" si="0"/>
        <v>Pasewalk</v>
      </c>
      <c r="D28" s="62"/>
      <c r="E28" s="165"/>
      <c r="F28" s="341"/>
      <c r="H28" s="273"/>
      <c r="I28" s="273"/>
      <c r="J28" s="273"/>
      <c r="K28" s="273"/>
      <c r="L28" s="336"/>
      <c r="M28" s="273"/>
      <c r="N28" s="273"/>
      <c r="O28" s="273"/>
      <c r="P28" s="273"/>
      <c r="Q28" s="337"/>
      <c r="R28" s="274"/>
      <c r="S28" s="274"/>
      <c r="T28" s="274"/>
      <c r="U28" s="274"/>
      <c r="V28" s="274"/>
      <c r="W28" s="274"/>
      <c r="X28" s="275"/>
      <c r="Y28" s="292"/>
    </row>
    <row r="29" spans="2:26" s="143" customFormat="1">
      <c r="B29" s="144">
        <v>18</v>
      </c>
      <c r="C29" s="145" t="str">
        <f t="shared" si="0"/>
        <v>Pasewalk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Pasewalk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Pasewalk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Pasewalk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Pasewalk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Pasewalk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Pasewalk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Pasewalk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Pasewalk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Pasewalk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Pasewalk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Pasewalk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Pasewalk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R11:Y41 M11:P41">
    <cfRule type="expression" dxfId="14" priority="16">
      <formula>ISERROR(F11)</formula>
    </cfRule>
  </conditionalFormatting>
  <conditionalFormatting sqref="Y12:Y41 E12:F41">
    <cfRule type="duplicateValues" dxfId="13" priority="38"/>
  </conditionalFormatting>
  <conditionalFormatting sqref="L11:L41">
    <cfRule type="expression" dxfId="12" priority="7">
      <formula>ISERROR(L11)</formula>
    </cfRule>
  </conditionalFormatting>
  <conditionalFormatting sqref="Q11:Q41">
    <cfRule type="expression" dxfId="11" priority="6">
      <formula>ISERROR(Q11)</formula>
    </cfRule>
  </conditionalFormatting>
  <conditionalFormatting sqref="E15">
    <cfRule type="duplicateValues" dxfId="10" priority="5"/>
  </conditionalFormatting>
  <conditionalFormatting sqref="E16">
    <cfRule type="duplicateValues" dxfId="9" priority="4"/>
  </conditionalFormatting>
  <conditionalFormatting sqref="E17">
    <cfRule type="duplicateValues" dxfId="8" priority="3"/>
  </conditionalFormatting>
  <conditionalFormatting sqref="E17">
    <cfRule type="duplicateValues" dxfId="7" priority="2"/>
  </conditionalFormatting>
  <conditionalFormatting sqref="E17">
    <cfRule type="duplicateValues" dxfId="6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14 H12:K14 C13:C33 C34:C41 M12:X14 Q16:X16 Q15:X15" unlockedFormula="1"/>
    <ignoredError sqref="L12:L1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opLeftCell="A2" zoomScale="90" zoomScaleNormal="90" workbookViewId="0">
      <selection activeCell="AA11" sqref="AA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Pasewalk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Pasewalk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9870099900003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39722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51" t="s">
        <v>585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399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1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3">
        <f>MIN(SUMPRODUCT($M$11:$AD$11,M12:AD12),1)</f>
        <v>1</v>
      </c>
      <c r="F12" s="300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4">
        <f t="shared" ref="E13:E33" si="0">MIN(SUMPRODUCT($M$11:$AD$11,M13:AD13),1)</f>
        <v>0</v>
      </c>
      <c r="F13" s="301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4">
        <f t="shared" si="0"/>
        <v>0</v>
      </c>
      <c r="F14" s="301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4">
        <f t="shared" si="0"/>
        <v>0</v>
      </c>
      <c r="F15" s="301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4">
        <f t="shared" si="0"/>
        <v>1</v>
      </c>
      <c r="F16" s="301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4">
        <f t="shared" si="0"/>
        <v>1</v>
      </c>
      <c r="F17" s="301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4">
        <f t="shared" si="0"/>
        <v>1</v>
      </c>
      <c r="F18" s="301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4">
        <f t="shared" si="0"/>
        <v>1</v>
      </c>
      <c r="F19" s="301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4">
        <f t="shared" si="0"/>
        <v>1</v>
      </c>
      <c r="F21" s="301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4">
        <f t="shared" si="0"/>
        <v>1</v>
      </c>
      <c r="F22" s="301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4">
        <f t="shared" si="0"/>
        <v>0</v>
      </c>
      <c r="F23" s="301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4">
        <f t="shared" si="0"/>
        <v>0</v>
      </c>
      <c r="F24" s="301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4">
        <f t="shared" si="0"/>
        <v>0</v>
      </c>
      <c r="F25" s="301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4">
        <f t="shared" si="0"/>
        <v>1</v>
      </c>
      <c r="F26" s="301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4">
        <f t="shared" si="0"/>
        <v>1</v>
      </c>
      <c r="F27" s="301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4">
        <f t="shared" si="0"/>
        <v>0</v>
      </c>
      <c r="F28" s="301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4">
        <f t="shared" si="0"/>
        <v>0</v>
      </c>
      <c r="F29" s="301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4">
        <f t="shared" si="0"/>
        <v>0</v>
      </c>
      <c r="F30" s="301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4">
        <f t="shared" si="0"/>
        <v>1</v>
      </c>
      <c r="F31" s="301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4">
        <f t="shared" si="0"/>
        <v>1</v>
      </c>
      <c r="F32" s="301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5">
        <f t="shared" si="0"/>
        <v>0</v>
      </c>
      <c r="F33" s="302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348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3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460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plötz</cp:lastModifiedBy>
  <cp:lastPrinted>2015-03-20T22:59:10Z</cp:lastPrinted>
  <dcterms:created xsi:type="dcterms:W3CDTF">2015-01-15T05:25:41Z</dcterms:created>
  <dcterms:modified xsi:type="dcterms:W3CDTF">2017-01-23T12:17:01Z</dcterms:modified>
</cp:coreProperties>
</file>